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3 ARBEIT, ERWERB\Arbeit und Erwerb - Strukturerhebung\2023\"/>
    </mc:Choice>
  </mc:AlternateContent>
  <xr:revisionPtr revIDLastSave="0" documentId="13_ncr:1_{4851AF4C-9F5B-4156-84D6-596453436B3E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Regionen Graubünden" sheetId="1" r:id="rId1"/>
    <sheet name="Uebersetzu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A40" i="1"/>
  <c r="A39" i="1"/>
  <c r="A27" i="1"/>
  <c r="A10" i="1"/>
  <c r="A9" i="1"/>
  <c r="A7" i="1"/>
  <c r="A37" i="1" l="1"/>
  <c r="P14" i="1" l="1"/>
  <c r="N14" i="1"/>
  <c r="L14" i="1"/>
  <c r="F14" i="1"/>
  <c r="A31" i="1"/>
  <c r="A36" i="1"/>
  <c r="A35" i="1"/>
  <c r="A34" i="1"/>
  <c r="A33" i="1"/>
  <c r="A32" i="1"/>
  <c r="H14" i="1"/>
  <c r="D14" i="1"/>
  <c r="A28" i="1" l="1"/>
  <c r="P13" i="1"/>
  <c r="N13" i="1"/>
  <c r="L13" i="1"/>
  <c r="J13" i="1"/>
  <c r="H13" i="1"/>
  <c r="F13" i="1"/>
  <c r="D13" i="1"/>
  <c r="Q14" i="1"/>
  <c r="O14" i="1"/>
  <c r="M14" i="1"/>
  <c r="K14" i="1"/>
  <c r="J14" i="1"/>
  <c r="I14" i="1"/>
  <c r="G14" i="1"/>
  <c r="E14" i="1"/>
  <c r="C14" i="1"/>
  <c r="A29" i="1" l="1"/>
  <c r="A30" i="1"/>
</calcChain>
</file>

<file path=xl/sharedStrings.xml><?xml version="1.0" encoding="utf-8"?>
<sst xmlns="http://schemas.openxmlformats.org/spreadsheetml/2006/main" count="183" uniqueCount="161">
  <si>
    <t>X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</si>
  <si>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</si>
  <si>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</si>
  <si>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</si>
  <si>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</si>
  <si>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</si>
  <si>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</si>
  <si>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</si>
  <si>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</si>
  <si>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</si>
  <si>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</si>
  <si>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</si>
  <si>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</si>
  <si>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Erwerbsquote nach Region</t>
  </si>
  <si>
    <t>Quota d'activitad da gudogn tenor regiun</t>
  </si>
  <si>
    <t>&lt;UTitel&gt;</t>
  </si>
  <si>
    <t>Ständige schweizerische Wohnbevölkerung ab 15 Jahren</t>
  </si>
  <si>
    <t>Populaziun residenta permanenta da la Svizra a partir da 15 onns</t>
  </si>
  <si>
    <t>Popolazione residente permanente svizzera di 15 anni e più</t>
  </si>
  <si>
    <t>T1-2</t>
  </si>
  <si>
    <t>&lt;SpaltenTitel_1&gt;</t>
  </si>
  <si>
    <t>Total Bevölkerung (ab 15 Jahren)</t>
  </si>
  <si>
    <t>Total populaziun (a partir da 15 onns)</t>
  </si>
  <si>
    <t>&lt;SpaltenTitel_2&gt;</t>
  </si>
  <si>
    <t>Total Erwerbspersonen (ab 15 Jahren)</t>
  </si>
  <si>
    <t>Total persunas cun activitad da gudogn (a partir da 15 onns)</t>
  </si>
  <si>
    <t>&lt;SpaltenTitel_3&gt;</t>
  </si>
  <si>
    <t>Standardisierte Erwerbsquote (ab 15 Jahren)</t>
  </si>
  <si>
    <t>Quota d'activitad da gudogn standardisada (a partir da 15 onns)</t>
  </si>
  <si>
    <t>&lt;SpaltenTitel_4&gt;</t>
  </si>
  <si>
    <t>Total Bevölkerung (15 bis 64 Jahre)</t>
  </si>
  <si>
    <t>Total populaziun (15 fin 64 onns)</t>
  </si>
  <si>
    <t>&lt;SpaltenTitel_5&gt;</t>
  </si>
  <si>
    <t>Total Erwerbspersonen (15 bis 64 Jahre)</t>
  </si>
  <si>
    <t>Total persunas cun activitad da gudogn (15 fin 64 onns)</t>
  </si>
  <si>
    <t>&lt;SpaltenTitel_6&gt;</t>
  </si>
  <si>
    <t>Total Erwerbslose (15 bis 64 Jahre)</t>
  </si>
  <si>
    <t>Total persunas senza activitad da gudogn (15 fin 64 onns)</t>
  </si>
  <si>
    <t>&lt;SpaltenTitel_7&gt;</t>
  </si>
  <si>
    <t>Nettoerwerbsquote (15 bis 64 Jahre)</t>
  </si>
  <si>
    <t>Quota da gudogn net (15 fin 64 onns)</t>
  </si>
  <si>
    <t>&lt;SpaltenTitel_8&gt;</t>
  </si>
  <si>
    <t>Erwerbslosenquote (15 bis 64 Jahre)</t>
  </si>
  <si>
    <t>quota da persunas dischoccupadas (15 fin 64 onns)</t>
  </si>
  <si>
    <t>&lt;SpaltenTitel_1.1&gt;</t>
  </si>
  <si>
    <t>Anzahl Personen</t>
  </si>
  <si>
    <t>Dumber da persunas</t>
  </si>
  <si>
    <t>&lt;SpaltenTitel_1.2&gt;</t>
  </si>
  <si>
    <t>Vertrauens- intervall:          ± (in %)</t>
  </si>
  <si>
    <t>Interval da confidenza:          ± (en %)</t>
  </si>
  <si>
    <t>Intervallo di confidenza:          ± (in %)</t>
  </si>
  <si>
    <t>&lt;SpaltenTitel_1.3&gt;</t>
  </si>
  <si>
    <t>in %</t>
  </si>
  <si>
    <t>en %</t>
  </si>
  <si>
    <t>&lt;Zeilentitel_1&gt;</t>
  </si>
  <si>
    <t>Region Albula</t>
  </si>
  <si>
    <t>Regiun Alvra</t>
  </si>
  <si>
    <t>&lt;Zeilentitel_2&gt;</t>
  </si>
  <si>
    <t>Region Bernina</t>
  </si>
  <si>
    <t>Regiun Bernina</t>
  </si>
  <si>
    <t>&lt;Zeilentitel_3&gt;</t>
  </si>
  <si>
    <t>Region Engiadina Bassa/Val Müstair</t>
  </si>
  <si>
    <t>&lt;Zeilentitel_4&gt;</t>
  </si>
  <si>
    <t>Region Imboden</t>
  </si>
  <si>
    <t>Regiun Plaun</t>
  </si>
  <si>
    <t>&lt;Zeilentitel_5&gt;</t>
  </si>
  <si>
    <t>Region Landquart</t>
  </si>
  <si>
    <t>Regiun Landquart</t>
  </si>
  <si>
    <t>&lt;Zeilentitel_6&gt;</t>
  </si>
  <si>
    <t>Region Maloja</t>
  </si>
  <si>
    <t>Regiun Malögia</t>
  </si>
  <si>
    <t>&lt;Zeilentitel_7&gt;</t>
  </si>
  <si>
    <t>Region Moesa</t>
  </si>
  <si>
    <t>Regiun Moesa</t>
  </si>
  <si>
    <t>&lt;Zeilentitel_8&gt;</t>
  </si>
  <si>
    <t>Region Plessur</t>
  </si>
  <si>
    <t>Regiun Plessur</t>
  </si>
  <si>
    <t>&lt;Zeilentitel_9&gt;</t>
  </si>
  <si>
    <t>Region Prättigau/Davos</t>
  </si>
  <si>
    <t>Regiun Partenz/Tavau</t>
  </si>
  <si>
    <t>&lt;Zeilentitel_10&gt;</t>
  </si>
  <si>
    <t>Region Surselva</t>
  </si>
  <si>
    <t>Regiun Surselva</t>
  </si>
  <si>
    <t>&lt;Zeilentitel_11&gt;</t>
  </si>
  <si>
    <t>Region Viamala</t>
  </si>
  <si>
    <t>Regiun Viamala</t>
  </si>
  <si>
    <t>&lt;Legende_1&gt;</t>
  </si>
  <si>
    <t>&lt;Legende_2&gt;</t>
  </si>
  <si>
    <t>Bei zeitlichen Vergleichen ist darauf zu achten, dass sich die beobachteten Perioden nicht überschneiden.</t>
  </si>
  <si>
    <t>En cas da cumparegliaziuns temporalas sto vegnir fatg attenziun che las periodas observadas na sa cumportian betg.</t>
  </si>
  <si>
    <t>&lt;Legende_3&gt;</t>
  </si>
  <si>
    <t>Definitionen:</t>
  </si>
  <si>
    <t>Definiziuns:</t>
  </si>
  <si>
    <t>&lt;Legende_4&gt;</t>
  </si>
  <si>
    <t>Erwerbsquote = Erwerbspersonen / Referenzbevölkerung x 100</t>
  </si>
  <si>
    <t>Quota d'activitad da gudogn = persunas cun activitad da gudogn / populaziun da referenza x 100</t>
  </si>
  <si>
    <t>&lt;Legende_5&gt;</t>
  </si>
  <si>
    <t>Standardisierte Erwerbsquote (gemessen an der Bevölkerung ab 15 Jahren)</t>
  </si>
  <si>
    <t>Quota d'activitad da gudogn standardisada (mesirada a la populaziun a partir da 15 onns)</t>
  </si>
  <si>
    <t>&lt;Legende_6&gt;</t>
  </si>
  <si>
    <t>Nettoerwerbsquote (gemessen an der Bevölkerung zwischen 15 und 64 Jahren)</t>
  </si>
  <si>
    <t>Quota da gudogn net (mesirada a la populaziun tranter 15 e 64 onns)</t>
  </si>
  <si>
    <t>&lt;Legende_7&gt;</t>
  </si>
  <si>
    <t>(): Extrapolation aufgrund von 49 oder weniger Beobachtungen. Die Resultate sind mit grosser Vorsicht zu interpretieren.</t>
  </si>
  <si>
    <t>(): Extrapolaziun sin basa da 49 u damain observaziuns. Ils resultats ston vegnir interpretads cun gronda precauziun.</t>
  </si>
  <si>
    <t>(): Estrapolazione basata su meno di 50 osservazioni. I risultati sono da interpretare con molta precauzione.</t>
  </si>
  <si>
    <t>&lt;Legende_8&gt;</t>
  </si>
  <si>
    <t>X: Extrapolation aufgrund von 4 oder weniger Beobachtungen. Die Resultate werden aus Gründen des Datenschutzes nicht publiziert.</t>
  </si>
  <si>
    <t>X: Extrapolaziun pervia da 4 u damain observaziuns. Per motivs da la protecziun da datas na vegnan ils resultats betg publitgads.</t>
  </si>
  <si>
    <t>X : Estrapolazione basata su meno di 5 osservazioni. I risultati non sono pubblicati per ragioni legate alla protezione dei dati.</t>
  </si>
  <si>
    <t>&lt;Legende_9&gt;</t>
  </si>
  <si>
    <t>Die Grundgesamtheit der Strukturerhebung enthält alle Personen der ständigen Wohnbevölkerung ab vollendetem 15. Altersjahr, die in Privathaushalten leben.</t>
  </si>
  <si>
    <t>La survista da basa da l'enquista da structura cumpiglia tut las persunas da la populaziun residenta permanenta a partir da 15 onns che vivan en chasadas privatas.</t>
  </si>
  <si>
    <t>L'universo di base della rilevazione strutturale comprende tutte le persone facenti parte della popolazione residente permanente di 15 anni e più che vivono in un'economia domestica.</t>
  </si>
  <si>
    <t>&lt;Legende_10&gt;</t>
  </si>
  <si>
    <t>Aus der Grundgesamtheit ausgeschlossen wurden neben den Personen, die in Kollektivhaushalten leben, auch Diplomaten, internationale Funktionäre und deren Angehörige.</t>
  </si>
  <si>
    <t>Exclus da la totalitad fundamentala èn vegnids ultra da las persunas che vivan en chasadas collectivas er diplomats, funcziunaris internaziunals e lur confamigliars.</t>
  </si>
  <si>
    <t>Sono esclusi diplomatici, i funzionari internazionali ed i loro familiari e le persone che vivono in una collettività.</t>
  </si>
  <si>
    <t>&lt;Quelle_1&gt;</t>
  </si>
  <si>
    <t>Quelle: BFS (Strukturerhebung)</t>
  </si>
  <si>
    <t>Funtauna: UST (enquista da structura)</t>
  </si>
  <si>
    <t>Fonte: UST (Rilevazione strutturale)</t>
  </si>
  <si>
    <t>&lt;Aktualisierung&gt;</t>
  </si>
  <si>
    <t>Popolazione totale
(15 anni e più)</t>
  </si>
  <si>
    <t>Persone attive
(15 anni e più)</t>
  </si>
  <si>
    <t>Tasso di attività standardizzato
(15 anni e più)</t>
  </si>
  <si>
    <t>Popolazione totale
(15 ai 64 anni)</t>
  </si>
  <si>
    <t>Persone attive
(15 ai 64 anni)</t>
  </si>
  <si>
    <t>Disoccupati
(15 ai 64 anni)</t>
  </si>
  <si>
    <t>Tasso di attività netto 
(15 ai 64 anni)</t>
  </si>
  <si>
    <t>Tasso di disoccupazione
(15 ai 64 anni)</t>
  </si>
  <si>
    <t>Numero di persone</t>
  </si>
  <si>
    <t>Nel caso di confronti temporali, occorre prestare attenzione che i periodi osservati non si sovrappongano.</t>
  </si>
  <si>
    <t>Definizioni:</t>
  </si>
  <si>
    <t>Tasso di attività = persone attive / popolazione di riferimento x 100</t>
  </si>
  <si>
    <t>Il tasso di attività standardizzato è calcolato sulla popolazione di 15 anni e più.</t>
  </si>
  <si>
    <t>Il tasso di attività netto è calcolato per la popolazione dai 15 ai 64 anni.</t>
  </si>
  <si>
    <t>Tasso di attività secondo la regione</t>
  </si>
  <si>
    <t>Regione Bernina</t>
  </si>
  <si>
    <t>Regione Imboden</t>
  </si>
  <si>
    <t>Regione Landquart</t>
  </si>
  <si>
    <t>Regione Maloja</t>
  </si>
  <si>
    <t>Regione Moesa</t>
  </si>
  <si>
    <t>Regione Plessur</t>
  </si>
  <si>
    <t>Regione Surselva</t>
  </si>
  <si>
    <t>Regione Viamala</t>
  </si>
  <si>
    <t>Regiun Engiadina Bassa/Val Müstair</t>
  </si>
  <si>
    <t>Regione Albula</t>
  </si>
  <si>
    <t>Regione Prättigau/Davos</t>
  </si>
  <si>
    <t>Erwerbslosenquote = Erwerbslose / Erwerbspersonen x 100</t>
  </si>
  <si>
    <t>&lt;Legende_11&gt;</t>
  </si>
  <si>
    <t>Quota da persunas senza gudogn = persunas dischoccupadas / persunas cun activitad da gudogn x 100</t>
  </si>
  <si>
    <t>Tasso di disoccupazione = Disoccupati / persone attive x100</t>
  </si>
  <si>
    <t>Regione Engiadina Bassa/Val Müstair</t>
  </si>
  <si>
    <t>*Die Ergebnisse basieren auf drei aufeinanderfolgenden jährlichen Strukturerhebungen.</t>
  </si>
  <si>
    <t>*Ils resultats sa basan sin trais enquistas structuralas annualas successivas.</t>
  </si>
  <si>
    <t>*I risultati si basano su tre rilevazioni strutturali annuali consecutive.</t>
  </si>
  <si>
    <t>Letztmals aktualisiert am: 01.07.2025</t>
  </si>
  <si>
    <t>Ultima actualisaziun: 01.07.2025</t>
  </si>
  <si>
    <t>Ulimo aggiornamento: 01.07.2025</t>
  </si>
  <si>
    <t>2021-2023*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</si>
</sst>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_ ;\-#,##0\ "/>
    <numFmt numFmtId="167" formatCode="0.0"/>
    <numFmt numFmtId="168" formatCode="\(0.0\)"/>
    <numFmt numFmtId="169" formatCode="_-* #,##0.00\ _€_-;\-* #,##0.00\ _€_-;_-* &quot;-&quot;??\ _€_-;_-@_-"/>
    <numFmt numFmtId="170" formatCode="#\'##0"/>
    <numFmt numFmtId="171" formatCode="\(##0\)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000000"/>
      <name val="Segoe UI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3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2" borderId="0" xfId="3" applyFont="1" applyFill="1" applyAlignment="1">
      <alignment horizontal="left" vertical="top"/>
    </xf>
    <xf numFmtId="164" fontId="7" fillId="2" borderId="0" xfId="4" applyNumberFormat="1" applyFont="1" applyFill="1" applyBorder="1" applyAlignment="1" applyProtection="1">
      <alignment horizontal="left" vertical="top"/>
    </xf>
    <xf numFmtId="0" fontId="8" fillId="2" borderId="0" xfId="3" applyFont="1" applyFill="1" applyAlignment="1">
      <alignment horizontal="right" vertical="center"/>
    </xf>
    <xf numFmtId="0" fontId="2" fillId="2" borderId="0" xfId="0" applyFont="1" applyFill="1"/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vertical="top" wrapText="1"/>
    </xf>
    <xf numFmtId="3" fontId="3" fillId="2" borderId="0" xfId="1" applyNumberFormat="1" applyFont="1" applyFill="1" applyBorder="1" applyAlignment="1" applyProtection="1">
      <alignment horizontal="right" wrapText="1"/>
    </xf>
    <xf numFmtId="165" fontId="3" fillId="2" borderId="0" xfId="2" applyNumberFormat="1" applyFont="1" applyFill="1" applyBorder="1" applyAlignment="1" applyProtection="1">
      <alignment horizontal="right" wrapText="1"/>
    </xf>
    <xf numFmtId="166" fontId="3" fillId="2" borderId="0" xfId="1" applyNumberFormat="1" applyFont="1" applyFill="1" applyBorder="1" applyAlignment="1" applyProtection="1">
      <alignment horizontal="right" wrapText="1"/>
    </xf>
    <xf numFmtId="165" fontId="3" fillId="2" borderId="0" xfId="1" applyNumberFormat="1" applyFont="1" applyFill="1" applyBorder="1" applyAlignment="1" applyProtection="1">
      <alignment horizontal="right" wrapText="1"/>
    </xf>
    <xf numFmtId="0" fontId="10" fillId="4" borderId="0" xfId="0" applyFont="1" applyFill="1" applyAlignment="1">
      <alignment horizontal="left" vertical="top"/>
    </xf>
    <xf numFmtId="0" fontId="10" fillId="4" borderId="0" xfId="0" applyFont="1" applyFill="1" applyAlignment="1">
      <alignment horizontal="left" vertical="center"/>
    </xf>
    <xf numFmtId="0" fontId="0" fillId="2" borderId="1" xfId="0" applyFill="1" applyBorder="1"/>
    <xf numFmtId="0" fontId="6" fillId="4" borderId="0" xfId="0" applyFont="1" applyFill="1" applyAlignment="1">
      <alignment horizontal="left" vertical="center"/>
    </xf>
    <xf numFmtId="0" fontId="12" fillId="5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2" fillId="6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3" fillId="8" borderId="0" xfId="0" applyNumberFormat="1" applyFont="1" applyFill="1" applyBorder="1" applyAlignment="1" applyProtection="1">
      <alignment wrapText="1"/>
    </xf>
    <xf numFmtId="0" fontId="3" fillId="4" borderId="0" xfId="0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7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9" fillId="2" borderId="0" xfId="0" applyFont="1" applyFill="1" applyBorder="1" applyAlignment="1">
      <alignment vertical="top" wrapText="1"/>
    </xf>
    <xf numFmtId="0" fontId="10" fillId="2" borderId="3" xfId="1" applyNumberFormat="1" applyFont="1" applyFill="1" applyBorder="1" applyAlignment="1" applyProtection="1">
      <alignment horizontal="right" vertical="top" wrapText="1"/>
    </xf>
    <xf numFmtId="0" fontId="10" fillId="2" borderId="9" xfId="2" applyNumberFormat="1" applyFont="1" applyFill="1" applyBorder="1" applyAlignment="1" applyProtection="1">
      <alignment horizontal="right" vertical="top" wrapText="1"/>
    </xf>
    <xf numFmtId="0" fontId="10" fillId="2" borderId="9" xfId="1" applyNumberFormat="1" applyFont="1" applyFill="1" applyBorder="1" applyAlignment="1" applyProtection="1">
      <alignment horizontal="right" vertical="top" wrapText="1"/>
    </xf>
    <xf numFmtId="0" fontId="10" fillId="2" borderId="10" xfId="2" applyNumberFormat="1" applyFont="1" applyFill="1" applyBorder="1" applyAlignment="1" applyProtection="1">
      <alignment horizontal="right" vertical="top" wrapText="1"/>
    </xf>
    <xf numFmtId="0" fontId="10" fillId="2" borderId="0" xfId="0" applyFont="1" applyFill="1" applyBorder="1" applyAlignment="1">
      <alignment vertical="top" wrapText="1"/>
    </xf>
    <xf numFmtId="0" fontId="10" fillId="2" borderId="14" xfId="0" applyFont="1" applyFill="1" applyBorder="1" applyAlignment="1">
      <alignment horizontal="left" vertical="center" wrapText="1"/>
    </xf>
    <xf numFmtId="170" fontId="3" fillId="2" borderId="7" xfId="4" applyNumberFormat="1" applyFont="1" applyFill="1" applyBorder="1" applyAlignment="1" applyProtection="1">
      <alignment horizontal="right" vertical="center" wrapText="1"/>
    </xf>
    <xf numFmtId="167" fontId="3" fillId="2" borderId="20" xfId="4" applyNumberFormat="1" applyFont="1" applyFill="1" applyBorder="1" applyAlignment="1" applyProtection="1">
      <alignment horizontal="right" vertical="center" wrapText="1"/>
    </xf>
    <xf numFmtId="170" fontId="3" fillId="2" borderId="21" xfId="4" applyNumberFormat="1" applyFont="1" applyFill="1" applyBorder="1" applyAlignment="1" applyProtection="1">
      <alignment horizontal="right" vertical="center" wrapText="1"/>
    </xf>
    <xf numFmtId="167" fontId="3" fillId="2" borderId="8" xfId="4" applyNumberFormat="1" applyFont="1" applyFill="1" applyBorder="1" applyAlignment="1" applyProtection="1">
      <alignment horizontal="right" vertical="center" wrapText="1"/>
    </xf>
    <xf numFmtId="167" fontId="3" fillId="2" borderId="21" xfId="4" applyNumberFormat="1" applyFont="1" applyFill="1" applyBorder="1" applyAlignment="1" applyProtection="1">
      <alignment horizontal="right" vertical="center" wrapText="1"/>
    </xf>
    <xf numFmtId="170" fontId="3" fillId="2" borderId="8" xfId="4" applyNumberFormat="1" applyFont="1" applyFill="1" applyBorder="1" applyAlignment="1" applyProtection="1">
      <alignment horizontal="right" vertical="center" wrapText="1"/>
    </xf>
    <xf numFmtId="1" fontId="3" fillId="2" borderId="21" xfId="6" applyNumberFormat="1" applyFont="1" applyFill="1" applyBorder="1" applyAlignment="1" applyProtection="1">
      <alignment horizontal="right" vertical="center" wrapText="1"/>
    </xf>
    <xf numFmtId="167" fontId="3" fillId="2" borderId="20" xfId="6" applyNumberFormat="1" applyFont="1" applyFill="1" applyBorder="1" applyAlignment="1" applyProtection="1">
      <alignment horizontal="right" vertical="center" wrapText="1"/>
    </xf>
    <xf numFmtId="168" fontId="3" fillId="2" borderId="21" xfId="4" applyNumberFormat="1" applyFont="1" applyFill="1" applyBorder="1" applyAlignment="1" applyProtection="1">
      <alignment horizontal="right" vertical="center" wrapText="1"/>
    </xf>
    <xf numFmtId="168" fontId="3" fillId="2" borderId="16" xfId="4" applyNumberFormat="1" applyFont="1" applyFill="1" applyBorder="1" applyAlignment="1" applyProtection="1">
      <alignment horizontal="right" vertical="center" wrapText="1"/>
    </xf>
    <xf numFmtId="0" fontId="10" fillId="2" borderId="3" xfId="0" applyFont="1" applyFill="1" applyBorder="1" applyAlignment="1">
      <alignment horizontal="left" vertical="center" wrapText="1"/>
    </xf>
    <xf numFmtId="170" fontId="3" fillId="2" borderId="2" xfId="4" applyNumberFormat="1" applyFont="1" applyFill="1" applyBorder="1" applyAlignment="1" applyProtection="1">
      <alignment horizontal="right" vertical="center" wrapText="1"/>
    </xf>
    <xf numFmtId="167" fontId="3" fillId="2" borderId="22" xfId="4" applyNumberFormat="1" applyFont="1" applyFill="1" applyBorder="1" applyAlignment="1" applyProtection="1">
      <alignment horizontal="right" vertical="center" wrapText="1"/>
    </xf>
    <xf numFmtId="170" fontId="3" fillId="2" borderId="23" xfId="4" applyNumberFormat="1" applyFont="1" applyFill="1" applyBorder="1" applyAlignment="1" applyProtection="1">
      <alignment horizontal="right" vertical="center" wrapText="1"/>
    </xf>
    <xf numFmtId="167" fontId="3" fillId="2" borderId="0" xfId="4" applyNumberFormat="1" applyFont="1" applyFill="1" applyBorder="1" applyAlignment="1" applyProtection="1">
      <alignment horizontal="right" vertical="center" wrapText="1"/>
    </xf>
    <xf numFmtId="167" fontId="3" fillId="2" borderId="23" xfId="4" applyNumberFormat="1" applyFont="1" applyFill="1" applyBorder="1" applyAlignment="1" applyProtection="1">
      <alignment horizontal="right" vertical="center" wrapText="1"/>
    </xf>
    <xf numFmtId="170" fontId="3" fillId="2" borderId="0" xfId="4" applyNumberFormat="1" applyFont="1" applyFill="1" applyBorder="1" applyAlignment="1" applyProtection="1">
      <alignment horizontal="right" vertical="center" wrapText="1"/>
    </xf>
    <xf numFmtId="1" fontId="3" fillId="2" borderId="23" xfId="6" applyNumberFormat="1" applyFont="1" applyFill="1" applyBorder="1" applyAlignment="1" applyProtection="1">
      <alignment horizontal="right" vertical="center" wrapText="1"/>
    </xf>
    <xf numFmtId="167" fontId="3" fillId="2" borderId="22" xfId="6" applyNumberFormat="1" applyFont="1" applyFill="1" applyBorder="1" applyAlignment="1" applyProtection="1">
      <alignment horizontal="right" vertical="center" wrapText="1"/>
    </xf>
    <xf numFmtId="168" fontId="3" fillId="2" borderId="23" xfId="4" applyNumberFormat="1" applyFont="1" applyFill="1" applyBorder="1" applyAlignment="1" applyProtection="1">
      <alignment horizontal="right" vertical="center" wrapText="1"/>
    </xf>
    <xf numFmtId="168" fontId="3" fillId="2" borderId="1" xfId="4" applyNumberFormat="1" applyFont="1" applyFill="1" applyBorder="1" applyAlignment="1" applyProtection="1">
      <alignment horizontal="right" vertical="center" wrapText="1"/>
    </xf>
    <xf numFmtId="171" fontId="3" fillId="2" borderId="23" xfId="6" applyNumberFormat="1" applyFont="1" applyFill="1" applyBorder="1" applyAlignment="1" applyProtection="1">
      <alignment horizontal="right" vertical="center" wrapText="1"/>
    </xf>
    <xf numFmtId="168" fontId="3" fillId="2" borderId="22" xfId="6" applyNumberFormat="1" applyFont="1" applyFill="1" applyBorder="1" applyAlignment="1" applyProtection="1">
      <alignment horizontal="right" vertical="center" wrapText="1"/>
    </xf>
    <xf numFmtId="167" fontId="3" fillId="2" borderId="1" xfId="4" applyNumberFormat="1" applyFont="1" applyFill="1" applyBorder="1" applyAlignment="1" applyProtection="1">
      <alignment horizontal="right" vertical="center" wrapText="1"/>
    </xf>
    <xf numFmtId="0" fontId="10" fillId="2" borderId="15" xfId="0" applyFont="1" applyFill="1" applyBorder="1" applyAlignment="1">
      <alignment horizontal="left" vertical="center" wrapText="1"/>
    </xf>
    <xf numFmtId="170" fontId="3" fillId="2" borderId="17" xfId="4" applyNumberFormat="1" applyFont="1" applyFill="1" applyBorder="1" applyAlignment="1" applyProtection="1">
      <alignment horizontal="right" vertical="center" wrapText="1"/>
    </xf>
    <xf numFmtId="167" fontId="3" fillId="2" borderId="24" xfId="4" applyNumberFormat="1" applyFont="1" applyFill="1" applyBorder="1" applyAlignment="1" applyProtection="1">
      <alignment horizontal="right" vertical="center" wrapText="1"/>
    </xf>
    <xf numFmtId="170" fontId="3" fillId="2" borderId="25" xfId="4" applyNumberFormat="1" applyFont="1" applyFill="1" applyBorder="1" applyAlignment="1" applyProtection="1">
      <alignment horizontal="right" vertical="center" wrapText="1"/>
    </xf>
    <xf numFmtId="167" fontId="3" fillId="2" borderId="18" xfId="4" applyNumberFormat="1" applyFont="1" applyFill="1" applyBorder="1" applyAlignment="1" applyProtection="1">
      <alignment horizontal="right" vertical="center" wrapText="1"/>
    </xf>
    <xf numFmtId="167" fontId="3" fillId="2" borderId="25" xfId="4" applyNumberFormat="1" applyFont="1" applyFill="1" applyBorder="1" applyAlignment="1" applyProtection="1">
      <alignment horizontal="right" vertical="center" wrapText="1"/>
    </xf>
    <xf numFmtId="170" fontId="3" fillId="2" borderId="18" xfId="4" applyNumberFormat="1" applyFont="1" applyFill="1" applyBorder="1" applyAlignment="1" applyProtection="1">
      <alignment horizontal="right" vertical="center" wrapText="1"/>
    </xf>
    <xf numFmtId="171" fontId="3" fillId="2" borderId="25" xfId="6" applyNumberFormat="1" applyFont="1" applyFill="1" applyBorder="1" applyAlignment="1" applyProtection="1">
      <alignment horizontal="right" vertical="center" wrapText="1"/>
    </xf>
    <xf numFmtId="168" fontId="3" fillId="2" borderId="24" xfId="6" applyNumberFormat="1" applyFont="1" applyFill="1" applyBorder="1" applyAlignment="1" applyProtection="1">
      <alignment horizontal="right" vertical="center" wrapText="1"/>
    </xf>
    <xf numFmtId="168" fontId="3" fillId="2" borderId="25" xfId="4" applyNumberFormat="1" applyFont="1" applyFill="1" applyBorder="1" applyAlignment="1" applyProtection="1">
      <alignment horizontal="right" vertical="center" wrapText="1"/>
    </xf>
    <xf numFmtId="168" fontId="3" fillId="2" borderId="19" xfId="4" applyNumberFormat="1" applyFont="1" applyFill="1" applyBorder="1" applyAlignment="1" applyProtection="1">
      <alignment horizontal="right" vertical="center" wrapText="1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9" fillId="3" borderId="11" xfId="0" applyFont="1" applyFill="1" applyBorder="1" applyAlignment="1">
      <alignment horizontal="center" vertical="center" wrapText="1"/>
    </xf>
  </cellXfs>
  <cellStyles count="7">
    <cellStyle name="Komma" xfId="1" builtinId="3"/>
    <cellStyle name="Komma 2" xfId="4" xr:uid="{00000000-0005-0000-0000-000001000000}"/>
    <cellStyle name="Komma 3" xfId="6" xr:uid="{00000000-0005-0000-0000-000002000000}"/>
    <cellStyle name="Prozent" xfId="2" builtinId="5"/>
    <cellStyle name="Prozent 2" xfId="5" xr:uid="{00000000-0005-0000-0000-000004000000}"/>
    <cellStyle name="Standard" xfId="0" builtinId="0"/>
    <cellStyle name="Standard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755649</xdr:colOff>
      <xdr:row>0</xdr:row>
      <xdr:rowOff>22224</xdr:rowOff>
    </xdr:from>
    <xdr:to>
      <xdr:col>8</xdr:col>
      <xdr:colOff>369549</xdr:colOff>
      <xdr:row>4</xdr:row>
      <xdr:rowOff>160224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194299" y="22224"/>
          <a:ext cx="2700000" cy="900000"/>
          <a:chOff x="6010275" y="133350"/>
          <a:chExt cx="1919883" cy="819150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1919883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0" cy="533405"/>
                <a:chOff x="6553200" y="374273"/>
                <a:chExt cx="1200150" cy="533405"/>
              </a:xfrm>
              <a:grpFill/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0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530225</xdr:colOff>
      <xdr:row>5</xdr:row>
      <xdr:rowOff>4202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/>
  </sheetViews>
  <sheetFormatPr baseColWidth="10" defaultColWidth="11.42578125" defaultRowHeight="12.75" x14ac:dyDescent="0.2"/>
  <cols>
    <col min="1" max="1" width="31.85546875" style="1" customWidth="1"/>
    <col min="2" max="17" width="11.5703125" style="1" customWidth="1"/>
    <col min="18" max="16384" width="11.42578125" style="1"/>
  </cols>
  <sheetData>
    <row r="1" spans="1:17" s="2" customFormat="1" x14ac:dyDescent="0.2"/>
    <row r="2" spans="1:17" s="2" customFormat="1" ht="15.75" x14ac:dyDescent="0.25">
      <c r="B2" s="3"/>
      <c r="C2" s="1"/>
      <c r="D2" s="1"/>
    </row>
    <row r="3" spans="1:17" s="2" customFormat="1" ht="15.75" x14ac:dyDescent="0.25">
      <c r="B3" s="3"/>
      <c r="C3" s="1"/>
      <c r="D3" s="1"/>
    </row>
    <row r="4" spans="1:17" s="2" customFormat="1" ht="15.75" x14ac:dyDescent="0.25">
      <c r="B4" s="3"/>
      <c r="C4" s="1"/>
      <c r="D4" s="1"/>
    </row>
    <row r="5" spans="1:17" s="2" customFormat="1" x14ac:dyDescent="0.2"/>
    <row r="6" spans="1:17" s="2" customFormat="1" x14ac:dyDescent="0.2"/>
    <row r="7" spans="1:17" s="2" customFormat="1" ht="15.75" customHeight="1" x14ac:dyDescent="0.2">
      <c r="A7" s="76" t="str">
        <f>VLOOKUP("&lt;Fachbereich&gt;",Uebersetzungen!$B$3:$E$180,Uebersetzungen!$B$2+1,FALSE)</f>
        <v>Daten &amp; Statistik</v>
      </c>
      <c r="B7" s="76"/>
      <c r="C7" s="4"/>
      <c r="D7" s="4"/>
      <c r="E7" s="4"/>
      <c r="F7" s="4"/>
      <c r="G7" s="4"/>
      <c r="H7" s="4"/>
    </row>
    <row r="8" spans="1:17" s="2" customFormat="1" x14ac:dyDescent="0.2"/>
    <row r="9" spans="1:17" s="8" customFormat="1" ht="18" x14ac:dyDescent="0.2">
      <c r="A9" s="18" t="str">
        <f>VLOOKUP("&lt;Titel&gt;",Uebersetzungen!$B$3:$E$180,Uebersetzungen!$B$2+1,FALSE)</f>
        <v>Erwerbsquote nach Region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8" customFormat="1" ht="15" x14ac:dyDescent="0.2">
      <c r="A10" s="16" t="str">
        <f>VLOOKUP("&lt;UTitel&gt;",Uebersetzungen!$B$3:$E$180,Uebersetzungen!$B$2+1,FALSE)</f>
        <v>Ständige schweizerische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8" customFormat="1" ht="15.75" thickBot="1" x14ac:dyDescent="0.25">
      <c r="A11" s="5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ht="18.75" thickBot="1" x14ac:dyDescent="0.3">
      <c r="A12" s="17"/>
      <c r="B12" s="71" t="s">
        <v>160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</row>
    <row r="13" spans="1:17" ht="39" customHeight="1" thickBot="1" x14ac:dyDescent="0.25">
      <c r="A13" s="29"/>
      <c r="B13" s="77" t="str">
        <f>VLOOKUP("&lt;SpaltenTitel_1&gt;",Uebersetzungen!$B$3:$E$180,Uebersetzungen!$B$2+1,FALSE)</f>
        <v>Total Bevölkerung (ab 15 Jahren)</v>
      </c>
      <c r="C13" s="74"/>
      <c r="D13" s="74" t="str">
        <f>VLOOKUP("&lt;SpaltenTitel_2&gt;",Uebersetzungen!$B$3:$E$180,Uebersetzungen!$B$2+1,FALSE)</f>
        <v>Total Erwerbspersonen (ab 15 Jahren)</v>
      </c>
      <c r="E13" s="74"/>
      <c r="F13" s="74" t="str">
        <f>VLOOKUP("&lt;SpaltenTitel_3&gt;",Uebersetzungen!$B$3:$E$180,Uebersetzungen!$B$2+1,FALSE)</f>
        <v>Standardisierte Erwerbsquote (ab 15 Jahren)</v>
      </c>
      <c r="G13" s="74"/>
      <c r="H13" s="74" t="str">
        <f>VLOOKUP("&lt;SpaltenTitel_4&gt;",Uebersetzungen!$B$3:$E$180,Uebersetzungen!$B$2+1,FALSE)</f>
        <v>Total Bevölkerung (15 bis 64 Jahre)</v>
      </c>
      <c r="I13" s="74"/>
      <c r="J13" s="74" t="str">
        <f>VLOOKUP("&lt;SpaltenTitel_5&gt;",Uebersetzungen!$B$3:$E$180,Uebersetzungen!$B$2+1,FALSE)</f>
        <v>Total Erwerbspersonen (15 bis 64 Jahre)</v>
      </c>
      <c r="K13" s="74"/>
      <c r="L13" s="74" t="str">
        <f>VLOOKUP("&lt;SpaltenTitel_6&gt;",Uebersetzungen!$B$3:$E$180,Uebersetzungen!$B$2+1,FALSE)</f>
        <v>Total Erwerbslose (15 bis 64 Jahre)</v>
      </c>
      <c r="M13" s="74"/>
      <c r="N13" s="74" t="str">
        <f>VLOOKUP("&lt;SpaltenTitel_7&gt;",Uebersetzungen!$B$3:$E$180,Uebersetzungen!$B$2+1,FALSE)</f>
        <v>Nettoerwerbsquote (15 bis 64 Jahre)</v>
      </c>
      <c r="O13" s="74"/>
      <c r="P13" s="74" t="str">
        <f>VLOOKUP("&lt;SpaltenTitel_8&gt;",Uebersetzungen!$B$3:$E$180,Uebersetzungen!$B$2+1,FALSE)</f>
        <v>Erwerbslosenquote (15 bis 64 Jahre)</v>
      </c>
      <c r="Q13" s="75"/>
    </row>
    <row r="14" spans="1:17" ht="39.75" customHeight="1" thickBot="1" x14ac:dyDescent="0.25">
      <c r="A14" s="34"/>
      <c r="B14" s="30" t="str">
        <f>VLOOKUP("&lt;SpaltenTitel_1.1&gt;",Uebersetzungen!$B$3:$E$180,Uebersetzungen!$B$2+1,FALSE)</f>
        <v>Anzahl Personen</v>
      </c>
      <c r="C14" s="31" t="str">
        <f>VLOOKUP("&lt;SpaltenTitel_1.2&gt;",Uebersetzungen!$B$3:$E$180,Uebersetzungen!$B$2+1,FALSE)</f>
        <v>Vertrauens- intervall:          ± (in %)</v>
      </c>
      <c r="D14" s="32" t="str">
        <f>VLOOKUP("&lt;SpaltenTitel_1.1&gt;",Uebersetzungen!$B$3:$E$180,Uebersetzungen!$B$2+1,FALSE)</f>
        <v>Anzahl Personen</v>
      </c>
      <c r="E14" s="31" t="str">
        <f>VLOOKUP("&lt;SpaltenTitel_1.2&gt;",Uebersetzungen!$B$3:$E$180,Uebersetzungen!$B$2+1,FALSE)</f>
        <v>Vertrauens- intervall:          ± (in %)</v>
      </c>
      <c r="F14" s="32" t="str">
        <f>VLOOKUP("&lt;SpaltenTitel_1.3&gt;",Uebersetzungen!$B$3:$E$180,Uebersetzungen!$B$2+1,FALSE)</f>
        <v>in %</v>
      </c>
      <c r="G14" s="31" t="str">
        <f>VLOOKUP("&lt;SpaltenTitel_1.2&gt;",Uebersetzungen!$B$3:$E$180,Uebersetzungen!$B$2+1,FALSE)</f>
        <v>Vertrauens- intervall:          ± (in %)</v>
      </c>
      <c r="H14" s="32" t="str">
        <f>VLOOKUP("&lt;SpaltenTitel_1.1&gt;",Uebersetzungen!$B$3:$E$180,Uebersetzungen!$B$2+1,FALSE)</f>
        <v>Anzahl Personen</v>
      </c>
      <c r="I14" s="31" t="str">
        <f>VLOOKUP("&lt;SpaltenTitel_1.2&gt;",Uebersetzungen!$B$3:$E$180,Uebersetzungen!$B$2+1,FALSE)</f>
        <v>Vertrauens- intervall:          ± (in %)</v>
      </c>
      <c r="J14" s="32" t="str">
        <f>VLOOKUP("&lt;SpaltenTitel_1.1&gt;",Uebersetzungen!$B$3:$E$180,Uebersetzungen!$B$2+1,FALSE)</f>
        <v>Anzahl Personen</v>
      </c>
      <c r="K14" s="31" t="str">
        <f>VLOOKUP("&lt;SpaltenTitel_1.2&gt;",Uebersetzungen!$B$3:$E$180,Uebersetzungen!$B$2+1,FALSE)</f>
        <v>Vertrauens- intervall:          ± (in %)</v>
      </c>
      <c r="L14" s="32" t="str">
        <f>VLOOKUP("&lt;SpaltenTitel_1.3&gt;",Uebersetzungen!$B$3:$E$180,Uebersetzungen!$B$2+1,FALSE)</f>
        <v>in %</v>
      </c>
      <c r="M14" s="31" t="str">
        <f>VLOOKUP("&lt;SpaltenTitel_1.2&gt;",Uebersetzungen!$B$3:$E$180,Uebersetzungen!$B$2+1,FALSE)</f>
        <v>Vertrauens- intervall:          ± (in %)</v>
      </c>
      <c r="N14" s="32" t="str">
        <f>VLOOKUP("&lt;SpaltenTitel_1.3&gt;",Uebersetzungen!$B$3:$E$180,Uebersetzungen!$B$2+1,FALSE)</f>
        <v>in %</v>
      </c>
      <c r="O14" s="31" t="str">
        <f>VLOOKUP("&lt;SpaltenTitel_1.2&gt;",Uebersetzungen!$B$3:$E$180,Uebersetzungen!$B$2+1,FALSE)</f>
        <v>Vertrauens- intervall:          ± (in %)</v>
      </c>
      <c r="P14" s="32" t="str">
        <f>VLOOKUP("&lt;SpaltenTitel_1.3&gt;",Uebersetzungen!$B$3:$E$180,Uebersetzungen!$B$2+1,FALSE)</f>
        <v>in %</v>
      </c>
      <c r="Q14" s="33" t="str">
        <f>VLOOKUP("&lt;SpaltenTitel_1.2&gt;",Uebersetzungen!$B$3:$E$180,Uebersetzungen!$B$2+1,FALSE)</f>
        <v>Vertrauens- intervall:          ± (in %)</v>
      </c>
    </row>
    <row r="15" spans="1:17" x14ac:dyDescent="0.2">
      <c r="A15" s="35" t="s">
        <v>55</v>
      </c>
      <c r="B15" s="36">
        <v>6961.4184941310014</v>
      </c>
      <c r="C15" s="37">
        <v>7.7580298469356208</v>
      </c>
      <c r="D15" s="38">
        <v>4268.4373756219202</v>
      </c>
      <c r="E15" s="39">
        <v>10.081785632703696</v>
      </c>
      <c r="F15" s="40">
        <v>61.315626681839817</v>
      </c>
      <c r="G15" s="37">
        <v>3.8351805386786708</v>
      </c>
      <c r="H15" s="41">
        <v>4939.4834071556779</v>
      </c>
      <c r="I15" s="37">
        <v>9.3774465001150773</v>
      </c>
      <c r="J15" s="38">
        <v>4094.8091068354715</v>
      </c>
      <c r="K15" s="39">
        <v>10.317344248324552</v>
      </c>
      <c r="L15" s="42" t="s">
        <v>0</v>
      </c>
      <c r="M15" s="43" t="s">
        <v>0</v>
      </c>
      <c r="N15" s="39">
        <v>82.899541699106578</v>
      </c>
      <c r="O15" s="37">
        <v>3.5893448459477071</v>
      </c>
      <c r="P15" s="44" t="s">
        <v>0</v>
      </c>
      <c r="Q15" s="45" t="s">
        <v>0</v>
      </c>
    </row>
    <row r="16" spans="1:17" x14ac:dyDescent="0.2">
      <c r="A16" s="46" t="s">
        <v>58</v>
      </c>
      <c r="B16" s="47">
        <v>4258.1027605268036</v>
      </c>
      <c r="C16" s="48">
        <v>9.9732507134568369</v>
      </c>
      <c r="D16" s="49">
        <v>2115.6039435649636</v>
      </c>
      <c r="E16" s="50">
        <v>14.383377941415944</v>
      </c>
      <c r="F16" s="51">
        <v>49.684191823102587</v>
      </c>
      <c r="G16" s="48">
        <v>5.0482864713448095</v>
      </c>
      <c r="H16" s="52">
        <v>2877.682453760679</v>
      </c>
      <c r="I16" s="48">
        <v>12.299104404930096</v>
      </c>
      <c r="J16" s="49">
        <v>2052.3791843239669</v>
      </c>
      <c r="K16" s="50">
        <v>14.630880051232763</v>
      </c>
      <c r="L16" s="53" t="s">
        <v>0</v>
      </c>
      <c r="M16" s="54" t="s">
        <v>0</v>
      </c>
      <c r="N16" s="50">
        <v>71.320558028973267</v>
      </c>
      <c r="O16" s="48">
        <v>5.5873944125246453</v>
      </c>
      <c r="P16" s="55" t="s">
        <v>0</v>
      </c>
      <c r="Q16" s="56" t="s">
        <v>0</v>
      </c>
    </row>
    <row r="17" spans="1:17" x14ac:dyDescent="0.2">
      <c r="A17" s="46" t="s">
        <v>61</v>
      </c>
      <c r="B17" s="47">
        <v>8056.6117334997125</v>
      </c>
      <c r="C17" s="48">
        <v>7.1529680368711679</v>
      </c>
      <c r="D17" s="49">
        <v>4824.4956820038233</v>
      </c>
      <c r="E17" s="50">
        <v>9.3864154436086213</v>
      </c>
      <c r="F17" s="51">
        <v>59.882439933692943</v>
      </c>
      <c r="G17" s="48">
        <v>3.5801599342808501</v>
      </c>
      <c r="H17" s="52">
        <v>5577.9447564382026</v>
      </c>
      <c r="I17" s="48">
        <v>8.7614559573339754</v>
      </c>
      <c r="J17" s="49">
        <v>4587.999716981165</v>
      </c>
      <c r="K17" s="50">
        <v>9.6526309932974037</v>
      </c>
      <c r="L17" s="57">
        <v>74.251608268587262</v>
      </c>
      <c r="M17" s="58">
        <v>79.313486026236944</v>
      </c>
      <c r="N17" s="50">
        <v>82.252512660430739</v>
      </c>
      <c r="O17" s="48">
        <v>3.4451064775045239</v>
      </c>
      <c r="P17" s="55">
        <v>1.6183873768293018</v>
      </c>
      <c r="Q17" s="56">
        <v>1.2727836492792561</v>
      </c>
    </row>
    <row r="18" spans="1:17" x14ac:dyDescent="0.2">
      <c r="A18" s="46" t="s">
        <v>63</v>
      </c>
      <c r="B18" s="47">
        <v>18412.082900461508</v>
      </c>
      <c r="C18" s="48">
        <v>4.5991981149744703</v>
      </c>
      <c r="D18" s="49">
        <v>11795.896822918694</v>
      </c>
      <c r="E18" s="50">
        <v>5.8787996809933114</v>
      </c>
      <c r="F18" s="51">
        <v>64.066064044405451</v>
      </c>
      <c r="G18" s="48">
        <v>2.3288504404216042</v>
      </c>
      <c r="H18" s="52">
        <v>14158.482600870277</v>
      </c>
      <c r="I18" s="48">
        <v>5.3585275072972056</v>
      </c>
      <c r="J18" s="49">
        <v>11457.206929993099</v>
      </c>
      <c r="K18" s="50">
        <v>5.9767685676259958</v>
      </c>
      <c r="L18" s="57">
        <v>210.15901291888605</v>
      </c>
      <c r="M18" s="58">
        <v>50.19426082879589</v>
      </c>
      <c r="N18" s="50">
        <v>80.921149906903594</v>
      </c>
      <c r="O18" s="48">
        <v>2.2265925883068576</v>
      </c>
      <c r="P18" s="55">
        <v>1.8342953409414646</v>
      </c>
      <c r="Q18" s="56">
        <v>0.91118995807759195</v>
      </c>
    </row>
    <row r="19" spans="1:17" x14ac:dyDescent="0.2">
      <c r="A19" s="46" t="s">
        <v>66</v>
      </c>
      <c r="B19" s="47">
        <v>21629.900722072704</v>
      </c>
      <c r="C19" s="48">
        <v>4.1886958485056089</v>
      </c>
      <c r="D19" s="49">
        <v>14348.431551601891</v>
      </c>
      <c r="E19" s="50">
        <v>5.2861997148345585</v>
      </c>
      <c r="F19" s="51">
        <v>66.336095278327932</v>
      </c>
      <c r="G19" s="48">
        <v>2.1066323236201328</v>
      </c>
      <c r="H19" s="52">
        <v>17131.319887643054</v>
      </c>
      <c r="I19" s="48">
        <v>4.8104578801732014</v>
      </c>
      <c r="J19" s="49">
        <v>13969.183774976929</v>
      </c>
      <c r="K19" s="50">
        <v>5.3714621407312144</v>
      </c>
      <c r="L19" s="57">
        <v>301.31255862739079</v>
      </c>
      <c r="M19" s="58">
        <v>40.690466941233275</v>
      </c>
      <c r="N19" s="50">
        <v>81.54178350877099</v>
      </c>
      <c r="O19" s="48">
        <v>1.9723976011968887</v>
      </c>
      <c r="P19" s="55">
        <v>2.1569804183343448</v>
      </c>
      <c r="Q19" s="56">
        <v>0.86762653162397463</v>
      </c>
    </row>
    <row r="20" spans="1:17" x14ac:dyDescent="0.2">
      <c r="A20" s="46" t="s">
        <v>69</v>
      </c>
      <c r="B20" s="47">
        <v>16407.491037897154</v>
      </c>
      <c r="C20" s="48">
        <v>4.9118724146957193</v>
      </c>
      <c r="D20" s="49">
        <v>10728.06063482539</v>
      </c>
      <c r="E20" s="50">
        <v>6.2117279905320641</v>
      </c>
      <c r="F20" s="51">
        <v>65.385137862006331</v>
      </c>
      <c r="G20" s="48">
        <v>2.4439686935425158</v>
      </c>
      <c r="H20" s="52">
        <v>12404.250299426887</v>
      </c>
      <c r="I20" s="48">
        <v>5.7733190906962015</v>
      </c>
      <c r="J20" s="49">
        <v>10272.31406496311</v>
      </c>
      <c r="K20" s="50">
        <v>6.3681739202927989</v>
      </c>
      <c r="L20" s="57">
        <v>215.05695562124095</v>
      </c>
      <c r="M20" s="58">
        <v>47.366965553282547</v>
      </c>
      <c r="N20" s="50">
        <v>82.812857020772313</v>
      </c>
      <c r="O20" s="48">
        <v>2.2786964069692459</v>
      </c>
      <c r="P20" s="55">
        <v>2.0935590000578248</v>
      </c>
      <c r="Q20" s="56">
        <v>0.98087144565824413</v>
      </c>
    </row>
    <row r="21" spans="1:17" x14ac:dyDescent="0.2">
      <c r="A21" s="46" t="s">
        <v>72</v>
      </c>
      <c r="B21" s="47">
        <v>8281.3603270950516</v>
      </c>
      <c r="C21" s="48">
        <v>7.1326218349661987</v>
      </c>
      <c r="D21" s="49">
        <v>4956.6329509108973</v>
      </c>
      <c r="E21" s="50">
        <v>9.3750108352342973</v>
      </c>
      <c r="F21" s="51">
        <v>59.852883525593349</v>
      </c>
      <c r="G21" s="48">
        <v>3.5687800302907036</v>
      </c>
      <c r="H21" s="52">
        <v>6258.3199369021695</v>
      </c>
      <c r="I21" s="48">
        <v>8.3318520378649552</v>
      </c>
      <c r="J21" s="49">
        <v>4817.5195195879842</v>
      </c>
      <c r="K21" s="50">
        <v>9.5252530977652761</v>
      </c>
      <c r="L21" s="57">
        <v>308.9712845513161</v>
      </c>
      <c r="M21" s="58">
        <v>40.729665429936027</v>
      </c>
      <c r="N21" s="50">
        <v>76.977840189688777</v>
      </c>
      <c r="O21" s="48">
        <v>3.5784754051861967</v>
      </c>
      <c r="P21" s="55">
        <v>6.4134931533757582</v>
      </c>
      <c r="Q21" s="56">
        <v>2.5180563609207587</v>
      </c>
    </row>
    <row r="22" spans="1:17" x14ac:dyDescent="0.2">
      <c r="A22" s="46" t="s">
        <v>75</v>
      </c>
      <c r="B22" s="47">
        <v>37240.791460374538</v>
      </c>
      <c r="C22" s="48">
        <v>3.0510117120334286</v>
      </c>
      <c r="D22" s="49">
        <v>23630.415053544406</v>
      </c>
      <c r="E22" s="50">
        <v>4.034947889834668</v>
      </c>
      <c r="F22" s="51">
        <v>63.453042018959152</v>
      </c>
      <c r="G22" s="48">
        <v>1.647628370734779</v>
      </c>
      <c r="H22" s="52">
        <v>27552.838713796395</v>
      </c>
      <c r="I22" s="48">
        <v>3.708211752790767</v>
      </c>
      <c r="J22" s="49">
        <v>22881.649862489219</v>
      </c>
      <c r="K22" s="50">
        <v>4.1167427013835809</v>
      </c>
      <c r="L22" s="53">
        <v>761.92555762036932</v>
      </c>
      <c r="M22" s="54">
        <v>25.374431392415104</v>
      </c>
      <c r="N22" s="50">
        <v>83.046433437117344</v>
      </c>
      <c r="O22" s="48">
        <v>1.529465689696508</v>
      </c>
      <c r="P22" s="51">
        <v>3.329854106671843</v>
      </c>
      <c r="Q22" s="59">
        <v>0.83095331830256125</v>
      </c>
    </row>
    <row r="23" spans="1:17" x14ac:dyDescent="0.2">
      <c r="A23" s="46" t="s">
        <v>78</v>
      </c>
      <c r="B23" s="47">
        <v>22502.00413153601</v>
      </c>
      <c r="C23" s="48">
        <v>4.1154612394177956</v>
      </c>
      <c r="D23" s="49">
        <v>14634.836145337253</v>
      </c>
      <c r="E23" s="50">
        <v>5.2704759944633919</v>
      </c>
      <c r="F23" s="51">
        <v>65.037923110265922</v>
      </c>
      <c r="G23" s="48">
        <v>2.0892435138224812</v>
      </c>
      <c r="H23" s="52">
        <v>16991.620729372527</v>
      </c>
      <c r="I23" s="48">
        <v>4.8698608589607044</v>
      </c>
      <c r="J23" s="49">
        <v>14033.153807209321</v>
      </c>
      <c r="K23" s="50">
        <v>5.4015330118859115</v>
      </c>
      <c r="L23" s="57">
        <v>191.60127374106054</v>
      </c>
      <c r="M23" s="58">
        <v>50.306920499531365</v>
      </c>
      <c r="N23" s="50">
        <v>82.588671385248972</v>
      </c>
      <c r="O23" s="48">
        <v>1.9482936435154556</v>
      </c>
      <c r="P23" s="55">
        <v>1.3653472082849136</v>
      </c>
      <c r="Q23" s="56">
        <v>0.68209930764321935</v>
      </c>
    </row>
    <row r="24" spans="1:17" x14ac:dyDescent="0.2">
      <c r="A24" s="46" t="s">
        <v>81</v>
      </c>
      <c r="B24" s="47">
        <v>17814.115962299624</v>
      </c>
      <c r="C24" s="48">
        <v>4.6700958774525558</v>
      </c>
      <c r="D24" s="49">
        <v>10898.043908364185</v>
      </c>
      <c r="E24" s="50">
        <v>6.1441061221619639</v>
      </c>
      <c r="F24" s="51">
        <v>61.17645091919205</v>
      </c>
      <c r="G24" s="48">
        <v>2.3930237973969</v>
      </c>
      <c r="H24" s="52">
        <v>12769.863995122181</v>
      </c>
      <c r="I24" s="48">
        <v>5.6609935674245611</v>
      </c>
      <c r="J24" s="49">
        <v>10617.323691585027</v>
      </c>
      <c r="K24" s="50">
        <v>6.2369102417963118</v>
      </c>
      <c r="L24" s="57">
        <v>93.364780125772342</v>
      </c>
      <c r="M24" s="58">
        <v>68.886758157296299</v>
      </c>
      <c r="N24" s="50">
        <v>83.143592567944495</v>
      </c>
      <c r="O24" s="48">
        <v>2.2153502237765395</v>
      </c>
      <c r="P24" s="55">
        <v>0.87936266085369952</v>
      </c>
      <c r="Q24" s="56">
        <v>0.60323028998666239</v>
      </c>
    </row>
    <row r="25" spans="1:17" ht="13.5" thickBot="1" x14ac:dyDescent="0.25">
      <c r="A25" s="60" t="s">
        <v>84</v>
      </c>
      <c r="B25" s="61">
        <v>11671.453803438353</v>
      </c>
      <c r="C25" s="62">
        <v>5.8791156819805446</v>
      </c>
      <c r="D25" s="63">
        <v>7063.5410763558211</v>
      </c>
      <c r="E25" s="64">
        <v>7.706372753273655</v>
      </c>
      <c r="F25" s="65">
        <v>60.519804947306021</v>
      </c>
      <c r="G25" s="62">
        <v>2.9662374378389913</v>
      </c>
      <c r="H25" s="66">
        <v>8399.8598861778646</v>
      </c>
      <c r="I25" s="62">
        <v>7.0792773796937549</v>
      </c>
      <c r="J25" s="63">
        <v>6710.8229020880171</v>
      </c>
      <c r="K25" s="64">
        <v>7.9329943799733655</v>
      </c>
      <c r="L25" s="67">
        <v>107.19737340355805</v>
      </c>
      <c r="M25" s="68">
        <v>68.951131809530054</v>
      </c>
      <c r="N25" s="64">
        <v>79.89208145163002</v>
      </c>
      <c r="O25" s="62">
        <v>2.9339497561150978</v>
      </c>
      <c r="P25" s="69">
        <v>1.5973804549395052</v>
      </c>
      <c r="Q25" s="70">
        <v>1.091638944731973</v>
      </c>
    </row>
    <row r="26" spans="1:17" x14ac:dyDescent="0.2">
      <c r="A26" s="10"/>
      <c r="B26" s="9"/>
      <c r="C26" s="11"/>
      <c r="D26" s="12"/>
      <c r="E26" s="13"/>
      <c r="F26" s="14"/>
      <c r="G26" s="13"/>
      <c r="H26" s="14"/>
      <c r="I26" s="13"/>
      <c r="J26" s="14"/>
      <c r="K26" s="14"/>
      <c r="L26" s="13"/>
      <c r="M26" s="14"/>
    </row>
    <row r="27" spans="1:17" x14ac:dyDescent="0.2">
      <c r="A27" s="15" t="str">
        <f>VLOOKUP("&lt;Legende_1&gt;",Uebersetzungen!$B$3:$E$179,Uebersetzungen!$B$2+1,FALSE)</f>
        <v>*Die Ergebnisse basieren auf drei aufeinanderfolgenden jährlichen Strukturerhebungen.</v>
      </c>
    </row>
    <row r="28" spans="1:17" x14ac:dyDescent="0.2">
      <c r="A28" s="15" t="str">
        <f>VLOOKUP("&lt;Legende_2&gt;",Uebersetzungen!$B$3:$E$179,Uebersetzungen!$B$2+1,FALSE)</f>
        <v>Bei zeitlichen Vergleichen ist darauf zu achten, dass sich die beobachteten Perioden nicht überschneiden.</v>
      </c>
    </row>
    <row r="29" spans="1:17" x14ac:dyDescent="0.2">
      <c r="A29" s="15" t="str">
        <f>VLOOKUP("&lt;Legende_3&gt;",Uebersetzungen!$B$3:$E$179,Uebersetzungen!$B$2+1,FALSE)</f>
        <v>Definitionen:</v>
      </c>
    </row>
    <row r="30" spans="1:17" x14ac:dyDescent="0.2">
      <c r="A30" s="15" t="str">
        <f>VLOOKUP("&lt;Legende_4&gt;",Uebersetzungen!$B$3:$E$179,Uebersetzungen!$B$2+1,FALSE)</f>
        <v>Erwerbsquote = Erwerbspersonen / Referenzbevölkerung x 100</v>
      </c>
    </row>
    <row r="31" spans="1:17" x14ac:dyDescent="0.2">
      <c r="A31" s="15" t="str">
        <f>VLOOKUP("&lt;Legende_5&gt;",Uebersetzungen!$B$3:$E$179,Uebersetzungen!$B$2+1,FALSE)</f>
        <v>Standardisierte Erwerbsquote (gemessen an der Bevölkerung ab 15 Jahren)</v>
      </c>
    </row>
    <row r="32" spans="1:17" x14ac:dyDescent="0.2">
      <c r="A32" s="15" t="str">
        <f>VLOOKUP("&lt;Legende_6&gt;",Uebersetzungen!$B$3:$E$179,Uebersetzungen!$B$2+1,FALSE)</f>
        <v>Nettoerwerbsquote (gemessen an der Bevölkerung zwischen 15 und 64 Jahren)</v>
      </c>
    </row>
    <row r="33" spans="1:1" x14ac:dyDescent="0.2">
      <c r="A33" s="15" t="str">
        <f>VLOOKUP("&lt;Legende_7&gt;",Uebersetzungen!$B$3:$E$179,Uebersetzungen!$B$2+1,FALSE)</f>
        <v>Erwerbslosenquote = Erwerbslose / Erwerbspersonen x 100</v>
      </c>
    </row>
    <row r="34" spans="1:1" x14ac:dyDescent="0.2">
      <c r="A34" s="15" t="str">
        <f>VLOOKUP("&lt;Legende_8&gt;",Uebersetzungen!$B$3:$E$179,Uebersetzungen!$B$2+1,FALSE)</f>
        <v>(): Extrapolation aufgrund von 49 oder weniger Beobachtungen. Die Resultate sind mit grosser Vorsicht zu interpretieren.</v>
      </c>
    </row>
    <row r="35" spans="1:1" x14ac:dyDescent="0.2">
      <c r="A35" s="15" t="str">
        <f>VLOOKUP("&lt;Legende_9&gt;",Uebersetzungen!$B$3:$E$179,Uebersetzungen!$B$2+1,FALSE)</f>
        <v>X: Extrapolation aufgrund von 4 oder weniger Beobachtungen. Die Resultate werden aus Gründen des Datenschutzes nicht publiziert.</v>
      </c>
    </row>
    <row r="36" spans="1:1" x14ac:dyDescent="0.2">
      <c r="A36" s="15" t="str">
        <f>VLOOKUP("&lt;Legende_10&gt;",Uebersetzungen!$B$3:$E$179,Uebersetzungen!$B$2+1,FALSE)</f>
        <v>Die Grundgesamtheit der Strukturerhebung enthält alle Personen der ständigen Wohnbevölkerung ab vollendetem 15. Altersjahr, die in Privathaushalten leben.</v>
      </c>
    </row>
    <row r="37" spans="1:1" x14ac:dyDescent="0.2">
      <c r="A37" s="15" t="str">
        <f>VLOOKUP("&lt;Legende_11&gt;",Uebersetzungen!$B$3:$E$179,Uebersetzungen!$B$2+1,FALSE)</f>
        <v>Aus der Grundgesamtheit ausgeschlossen wurden neben den Personen, die in Kollektivhaushalten leben, auch Diplomaten, internationale Funktionäre und deren Angehörige.</v>
      </c>
    </row>
    <row r="39" spans="1:1" x14ac:dyDescent="0.2">
      <c r="A39" s="1" t="str">
        <f>VLOOKUP("&lt;quelle_1&gt;",Uebersetzungen!$B$3:$E$179,Uebersetzungen!$B$2+1,FALSE)</f>
        <v>Quelle: BFS (Strukturerhebung)</v>
      </c>
    </row>
    <row r="40" spans="1:1" x14ac:dyDescent="0.2">
      <c r="A40" s="1" t="str">
        <f>VLOOKUP("&lt;aktualisierung&gt;",Uebersetzungen!$B$3:$E$179,Uebersetzungen!$B$2+1,FALSE)</f>
        <v>Letztmals aktualisiert am: 01.07.2025</v>
      </c>
    </row>
  </sheetData>
  <sheetProtection sheet="1" objects="1" scenarios="1"/>
  <mergeCells count="10">
    <mergeCell ref="B12:Q12"/>
    <mergeCell ref="P13:Q13"/>
    <mergeCell ref="A7:B7"/>
    <mergeCell ref="J13:K13"/>
    <mergeCell ref="L13:M13"/>
    <mergeCell ref="N13:O13"/>
    <mergeCell ref="B13:C13"/>
    <mergeCell ref="D13:E13"/>
    <mergeCell ref="F13:G13"/>
    <mergeCell ref="H13:I13"/>
  </mergeCells>
  <pageMargins left="0.7" right="0.7" top="0.78740157499999996" bottom="0.78740157499999996" header="0.3" footer="0.3"/>
  <pageSetup paperSize="9" orientation="portrait" r:id="rId1"/>
  <ignoredErrors>
    <ignoredError sqref="C14:E14 M14 O14 K14 I14:J14 G14:H14 F14 L14 P14 N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504825</xdr:colOff>
                    <xdr:row>1</xdr:row>
                    <xdr:rowOff>123825</xdr:rowOff>
                  </from>
                  <to>
                    <xdr:col>7</xdr:col>
                    <xdr:colOff>161925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504825</xdr:colOff>
                    <xdr:row>2</xdr:row>
                    <xdr:rowOff>123825</xdr:rowOff>
                  </from>
                  <to>
                    <xdr:col>7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504825</xdr:colOff>
                    <xdr:row>3</xdr:row>
                    <xdr:rowOff>85725</xdr:rowOff>
                  </from>
                  <to>
                    <xdr:col>7</xdr:col>
                    <xdr:colOff>161925</xdr:colOff>
                    <xdr:row>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workbookViewId="0">
      <selection activeCell="H6" sqref="H6"/>
    </sheetView>
  </sheetViews>
  <sheetFormatPr baseColWidth="10" defaultColWidth="12.5703125" defaultRowHeight="12.75" x14ac:dyDescent="0.2"/>
  <cols>
    <col min="1" max="1" width="9.85546875" style="21" customWidth="1"/>
    <col min="2" max="2" width="30" style="21" customWidth="1"/>
    <col min="3" max="5" width="53.42578125" style="21" customWidth="1"/>
    <col min="6" max="6" width="22.42578125" style="21" customWidth="1"/>
    <col min="7" max="8" width="12.5703125" style="21"/>
    <col min="9" max="9" width="37.7109375" style="21" customWidth="1"/>
    <col min="10" max="16384" width="12.5703125" style="21"/>
  </cols>
  <sheetData>
    <row r="1" spans="1:6" x14ac:dyDescent="0.2">
      <c r="A1" s="19" t="s">
        <v>1</v>
      </c>
      <c r="B1" s="19" t="s">
        <v>2</v>
      </c>
      <c r="C1" s="19" t="s">
        <v>3</v>
      </c>
      <c r="D1" s="19" t="s">
        <v>4</v>
      </c>
      <c r="E1" s="19" t="s">
        <v>5</v>
      </c>
      <c r="F1" s="20"/>
    </row>
    <row r="2" spans="1:6" x14ac:dyDescent="0.2">
      <c r="A2" s="22" t="s">
        <v>6</v>
      </c>
      <c r="B2" s="23">
        <v>1</v>
      </c>
      <c r="C2" s="23"/>
      <c r="D2" s="23"/>
      <c r="E2" s="23"/>
      <c r="F2" s="20"/>
    </row>
    <row r="3" spans="1:6" x14ac:dyDescent="0.2">
      <c r="A3" s="22"/>
      <c r="B3" s="21" t="s">
        <v>7</v>
      </c>
      <c r="C3" s="21" t="s">
        <v>8</v>
      </c>
      <c r="D3" s="21" t="s">
        <v>9</v>
      </c>
      <c r="E3" s="21" t="s">
        <v>10</v>
      </c>
      <c r="F3" s="20"/>
    </row>
    <row r="4" spans="1:6" x14ac:dyDescent="0.2">
      <c r="A4" s="22" t="s">
        <v>11</v>
      </c>
      <c r="B4" s="21" t="s">
        <v>12</v>
      </c>
      <c r="C4" s="21" t="s">
        <v>13</v>
      </c>
      <c r="D4" s="21" t="s">
        <v>14</v>
      </c>
      <c r="E4" s="21" t="s">
        <v>137</v>
      </c>
      <c r="F4" s="20"/>
    </row>
    <row r="5" spans="1:6" ht="25.5" x14ac:dyDescent="0.2">
      <c r="A5" s="22"/>
      <c r="B5" s="21" t="s">
        <v>15</v>
      </c>
      <c r="C5" s="21" t="s">
        <v>16</v>
      </c>
      <c r="D5" s="21" t="s">
        <v>17</v>
      </c>
      <c r="E5" s="21" t="s">
        <v>18</v>
      </c>
      <c r="F5" s="20"/>
    </row>
    <row r="6" spans="1:6" ht="25.5" x14ac:dyDescent="0.2">
      <c r="A6" s="22" t="s">
        <v>19</v>
      </c>
      <c r="B6" s="21" t="s">
        <v>20</v>
      </c>
      <c r="C6" s="21" t="s">
        <v>21</v>
      </c>
      <c r="D6" s="21" t="s">
        <v>22</v>
      </c>
      <c r="E6" s="24" t="s">
        <v>123</v>
      </c>
      <c r="F6" s="20"/>
    </row>
    <row r="7" spans="1:6" ht="25.5" x14ac:dyDescent="0.2">
      <c r="A7" s="22"/>
      <c r="B7" s="21" t="s">
        <v>23</v>
      </c>
      <c r="C7" s="21" t="s">
        <v>24</v>
      </c>
      <c r="D7" s="21" t="s">
        <v>25</v>
      </c>
      <c r="E7" s="24" t="s">
        <v>124</v>
      </c>
      <c r="F7" s="20"/>
    </row>
    <row r="8" spans="1:6" ht="25.5" x14ac:dyDescent="0.2">
      <c r="A8" s="22"/>
      <c r="B8" s="21" t="s">
        <v>26</v>
      </c>
      <c r="C8" s="21" t="s">
        <v>27</v>
      </c>
      <c r="D8" s="21" t="s">
        <v>28</v>
      </c>
      <c r="E8" s="24" t="s">
        <v>125</v>
      </c>
      <c r="F8" s="20"/>
    </row>
    <row r="9" spans="1:6" ht="25.5" x14ac:dyDescent="0.2">
      <c r="A9" s="22"/>
      <c r="B9" s="21" t="s">
        <v>29</v>
      </c>
      <c r="C9" s="21" t="s">
        <v>30</v>
      </c>
      <c r="D9" s="21" t="s">
        <v>31</v>
      </c>
      <c r="E9" s="24" t="s">
        <v>126</v>
      </c>
      <c r="F9" s="20"/>
    </row>
    <row r="10" spans="1:6" ht="25.5" x14ac:dyDescent="0.2">
      <c r="A10" s="22"/>
      <c r="B10" s="21" t="s">
        <v>32</v>
      </c>
      <c r="C10" s="21" t="s">
        <v>33</v>
      </c>
      <c r="D10" s="21" t="s">
        <v>34</v>
      </c>
      <c r="E10" s="24" t="s">
        <v>127</v>
      </c>
      <c r="F10" s="20"/>
    </row>
    <row r="11" spans="1:6" ht="25.5" x14ac:dyDescent="0.2">
      <c r="A11" s="22"/>
      <c r="B11" s="21" t="s">
        <v>35</v>
      </c>
      <c r="C11" s="21" t="s">
        <v>36</v>
      </c>
      <c r="D11" s="21" t="s">
        <v>37</v>
      </c>
      <c r="E11" s="24" t="s">
        <v>128</v>
      </c>
      <c r="F11" s="20"/>
    </row>
    <row r="12" spans="1:6" ht="25.5" x14ac:dyDescent="0.2">
      <c r="A12" s="22"/>
      <c r="B12" s="21" t="s">
        <v>38</v>
      </c>
      <c r="C12" s="21" t="s">
        <v>39</v>
      </c>
      <c r="D12" s="21" t="s">
        <v>40</v>
      </c>
      <c r="E12" s="24" t="s">
        <v>129</v>
      </c>
      <c r="F12" s="20"/>
    </row>
    <row r="13" spans="1:6" ht="25.5" x14ac:dyDescent="0.2">
      <c r="A13" s="22"/>
      <c r="B13" s="21" t="s">
        <v>41</v>
      </c>
      <c r="C13" s="21" t="s">
        <v>42</v>
      </c>
      <c r="D13" s="21" t="s">
        <v>43</v>
      </c>
      <c r="E13" s="24" t="s">
        <v>130</v>
      </c>
      <c r="F13" s="20"/>
    </row>
    <row r="14" spans="1:6" x14ac:dyDescent="0.2">
      <c r="A14" s="22"/>
      <c r="B14" s="20"/>
      <c r="C14" s="20"/>
      <c r="D14" s="20"/>
      <c r="E14" s="20"/>
      <c r="F14" s="20"/>
    </row>
    <row r="15" spans="1:6" x14ac:dyDescent="0.2">
      <c r="A15" s="22"/>
      <c r="B15" s="21" t="s">
        <v>44</v>
      </c>
      <c r="C15" s="21" t="s">
        <v>45</v>
      </c>
      <c r="D15" s="21" t="s">
        <v>46</v>
      </c>
      <c r="E15" s="21" t="s">
        <v>131</v>
      </c>
      <c r="F15" s="20"/>
    </row>
    <row r="16" spans="1:6" x14ac:dyDescent="0.2">
      <c r="A16" s="22"/>
      <c r="B16" s="21" t="s">
        <v>47</v>
      </c>
      <c r="C16" s="21" t="s">
        <v>48</v>
      </c>
      <c r="D16" s="21" t="s">
        <v>49</v>
      </c>
      <c r="E16" s="21" t="s">
        <v>50</v>
      </c>
      <c r="F16" s="20"/>
    </row>
    <row r="17" spans="1:6" x14ac:dyDescent="0.2">
      <c r="A17" s="22"/>
      <c r="B17" s="21" t="s">
        <v>51</v>
      </c>
      <c r="C17" s="21" t="s">
        <v>52</v>
      </c>
      <c r="D17" s="21" t="s">
        <v>53</v>
      </c>
      <c r="E17" s="21" t="s">
        <v>52</v>
      </c>
      <c r="F17" s="20"/>
    </row>
    <row r="18" spans="1:6" x14ac:dyDescent="0.2">
      <c r="A18" s="22"/>
      <c r="B18" s="20"/>
      <c r="C18" s="20"/>
      <c r="D18" s="20"/>
      <c r="E18" s="20"/>
      <c r="F18" s="20"/>
    </row>
    <row r="19" spans="1:6" x14ac:dyDescent="0.2">
      <c r="A19" s="22" t="s">
        <v>11</v>
      </c>
      <c r="B19" s="21" t="s">
        <v>54</v>
      </c>
      <c r="C19" s="25" t="s">
        <v>55</v>
      </c>
      <c r="D19" s="21" t="s">
        <v>56</v>
      </c>
      <c r="E19" s="21" t="s">
        <v>147</v>
      </c>
      <c r="F19" s="20"/>
    </row>
    <row r="20" spans="1:6" x14ac:dyDescent="0.2">
      <c r="A20" s="20"/>
      <c r="B20" s="21" t="s">
        <v>57</v>
      </c>
      <c r="C20" s="25" t="s">
        <v>58</v>
      </c>
      <c r="D20" s="21" t="s">
        <v>59</v>
      </c>
      <c r="E20" s="21" t="s">
        <v>138</v>
      </c>
      <c r="F20" s="20"/>
    </row>
    <row r="21" spans="1:6" x14ac:dyDescent="0.2">
      <c r="A21" s="20"/>
      <c r="B21" s="21" t="s">
        <v>60</v>
      </c>
      <c r="C21" s="25" t="s">
        <v>61</v>
      </c>
      <c r="D21" s="21" t="s">
        <v>146</v>
      </c>
      <c r="E21" s="21" t="s">
        <v>153</v>
      </c>
      <c r="F21" s="20"/>
    </row>
    <row r="22" spans="1:6" x14ac:dyDescent="0.2">
      <c r="A22" s="20"/>
      <c r="B22" s="21" t="s">
        <v>62</v>
      </c>
      <c r="C22" s="25" t="s">
        <v>63</v>
      </c>
      <c r="D22" s="21" t="s">
        <v>64</v>
      </c>
      <c r="E22" s="21" t="s">
        <v>139</v>
      </c>
      <c r="F22" s="20"/>
    </row>
    <row r="23" spans="1:6" x14ac:dyDescent="0.2">
      <c r="A23" s="20"/>
      <c r="B23" s="21" t="s">
        <v>65</v>
      </c>
      <c r="C23" s="25" t="s">
        <v>66</v>
      </c>
      <c r="D23" s="21" t="s">
        <v>67</v>
      </c>
      <c r="E23" s="21" t="s">
        <v>140</v>
      </c>
      <c r="F23" s="20"/>
    </row>
    <row r="24" spans="1:6" x14ac:dyDescent="0.2">
      <c r="A24" s="20"/>
      <c r="B24" s="21" t="s">
        <v>68</v>
      </c>
      <c r="C24" s="25" t="s">
        <v>69</v>
      </c>
      <c r="D24" s="21" t="s">
        <v>70</v>
      </c>
      <c r="E24" s="21" t="s">
        <v>141</v>
      </c>
      <c r="F24" s="20"/>
    </row>
    <row r="25" spans="1:6" x14ac:dyDescent="0.2">
      <c r="A25" s="20"/>
      <c r="B25" s="21" t="s">
        <v>71</v>
      </c>
      <c r="C25" s="25" t="s">
        <v>72</v>
      </c>
      <c r="D25" s="21" t="s">
        <v>73</v>
      </c>
      <c r="E25" s="21" t="s">
        <v>142</v>
      </c>
      <c r="F25" s="20"/>
    </row>
    <row r="26" spans="1:6" x14ac:dyDescent="0.2">
      <c r="A26" s="20"/>
      <c r="B26" s="21" t="s">
        <v>74</v>
      </c>
      <c r="C26" s="25" t="s">
        <v>75</v>
      </c>
      <c r="D26" s="21" t="s">
        <v>76</v>
      </c>
      <c r="E26" s="21" t="s">
        <v>143</v>
      </c>
      <c r="F26" s="20"/>
    </row>
    <row r="27" spans="1:6" x14ac:dyDescent="0.2">
      <c r="A27" s="20"/>
      <c r="B27" s="21" t="s">
        <v>77</v>
      </c>
      <c r="C27" s="25" t="s">
        <v>78</v>
      </c>
      <c r="D27" s="21" t="s">
        <v>79</v>
      </c>
      <c r="E27" s="21" t="s">
        <v>148</v>
      </c>
      <c r="F27" s="20"/>
    </row>
    <row r="28" spans="1:6" x14ac:dyDescent="0.2">
      <c r="A28" s="20"/>
      <c r="B28" s="21" t="s">
        <v>80</v>
      </c>
      <c r="C28" s="25" t="s">
        <v>81</v>
      </c>
      <c r="D28" s="21" t="s">
        <v>82</v>
      </c>
      <c r="E28" s="21" t="s">
        <v>144</v>
      </c>
      <c r="F28" s="20"/>
    </row>
    <row r="29" spans="1:6" x14ac:dyDescent="0.2">
      <c r="A29" s="20"/>
      <c r="B29" s="21" t="s">
        <v>83</v>
      </c>
      <c r="C29" s="25" t="s">
        <v>84</v>
      </c>
      <c r="D29" s="21" t="s">
        <v>85</v>
      </c>
      <c r="E29" s="21" t="s">
        <v>145</v>
      </c>
      <c r="F29" s="20"/>
    </row>
    <row r="30" spans="1:6" x14ac:dyDescent="0.2">
      <c r="A30" s="20"/>
      <c r="B30" s="20"/>
      <c r="C30" s="20"/>
      <c r="D30" s="20"/>
      <c r="E30" s="20"/>
      <c r="F30" s="20"/>
    </row>
    <row r="31" spans="1:6" ht="25.5" x14ac:dyDescent="0.2">
      <c r="A31" s="22"/>
      <c r="B31" s="21" t="s">
        <v>86</v>
      </c>
      <c r="C31" s="25" t="s">
        <v>154</v>
      </c>
      <c r="D31" s="21" t="s">
        <v>155</v>
      </c>
      <c r="E31" s="26" t="s">
        <v>156</v>
      </c>
      <c r="F31" s="20"/>
    </row>
    <row r="32" spans="1:6" ht="25.5" x14ac:dyDescent="0.2">
      <c r="A32" s="20"/>
      <c r="B32" s="21" t="s">
        <v>87</v>
      </c>
      <c r="C32" s="25" t="s">
        <v>88</v>
      </c>
      <c r="D32" s="21" t="s">
        <v>89</v>
      </c>
      <c r="E32" s="26" t="s">
        <v>132</v>
      </c>
      <c r="F32" s="20"/>
    </row>
    <row r="33" spans="1:6" x14ac:dyDescent="0.2">
      <c r="A33" s="20"/>
      <c r="B33" s="21" t="s">
        <v>90</v>
      </c>
      <c r="C33" s="25" t="s">
        <v>91</v>
      </c>
      <c r="D33" s="21" t="s">
        <v>92</v>
      </c>
      <c r="E33" s="26" t="s">
        <v>133</v>
      </c>
      <c r="F33" s="20"/>
    </row>
    <row r="34" spans="1:6" ht="25.5" x14ac:dyDescent="0.2">
      <c r="A34" s="20"/>
      <c r="B34" s="21" t="s">
        <v>93</v>
      </c>
      <c r="C34" s="25" t="s">
        <v>94</v>
      </c>
      <c r="D34" s="21" t="s">
        <v>95</v>
      </c>
      <c r="E34" s="26" t="s">
        <v>134</v>
      </c>
      <c r="F34" s="20"/>
    </row>
    <row r="35" spans="1:6" ht="25.5" x14ac:dyDescent="0.2">
      <c r="A35" s="20"/>
      <c r="B35" s="21" t="s">
        <v>96</v>
      </c>
      <c r="C35" s="25" t="s">
        <v>97</v>
      </c>
      <c r="D35" s="21" t="s">
        <v>98</v>
      </c>
      <c r="E35" s="26" t="s">
        <v>135</v>
      </c>
      <c r="F35" s="20"/>
    </row>
    <row r="36" spans="1:6" ht="25.5" x14ac:dyDescent="0.2">
      <c r="A36" s="20" t="s">
        <v>19</v>
      </c>
      <c r="B36" s="21" t="s">
        <v>99</v>
      </c>
      <c r="C36" s="25" t="s">
        <v>100</v>
      </c>
      <c r="D36" s="28" t="s">
        <v>101</v>
      </c>
      <c r="E36" s="26" t="s">
        <v>136</v>
      </c>
      <c r="F36" s="20"/>
    </row>
    <row r="37" spans="1:6" ht="25.5" x14ac:dyDescent="0.2">
      <c r="A37" s="20"/>
      <c r="B37" s="21" t="s">
        <v>102</v>
      </c>
      <c r="C37" s="25" t="s">
        <v>149</v>
      </c>
      <c r="D37" s="21" t="s">
        <v>151</v>
      </c>
      <c r="E37" s="21" t="s">
        <v>152</v>
      </c>
      <c r="F37" s="20"/>
    </row>
    <row r="38" spans="1:6" ht="38.25" x14ac:dyDescent="0.2">
      <c r="A38" s="20" t="s">
        <v>11</v>
      </c>
      <c r="B38" s="21" t="s">
        <v>106</v>
      </c>
      <c r="C38" s="25" t="s">
        <v>103</v>
      </c>
      <c r="D38" s="21" t="s">
        <v>104</v>
      </c>
      <c r="E38" s="21" t="s">
        <v>105</v>
      </c>
      <c r="F38" s="20"/>
    </row>
    <row r="39" spans="1:6" ht="38.25" x14ac:dyDescent="0.2">
      <c r="A39" s="20"/>
      <c r="B39" s="21" t="s">
        <v>110</v>
      </c>
      <c r="C39" s="21" t="s">
        <v>107</v>
      </c>
      <c r="D39" s="21" t="s">
        <v>108</v>
      </c>
      <c r="E39" s="21" t="s">
        <v>109</v>
      </c>
      <c r="F39" s="20"/>
    </row>
    <row r="40" spans="1:6" ht="51" x14ac:dyDescent="0.2">
      <c r="A40" s="22"/>
      <c r="B40" s="21" t="s">
        <v>114</v>
      </c>
      <c r="C40" s="21" t="s">
        <v>111</v>
      </c>
      <c r="D40" s="21" t="s">
        <v>112</v>
      </c>
      <c r="E40" s="21" t="s">
        <v>113</v>
      </c>
      <c r="F40" s="20"/>
    </row>
    <row r="41" spans="1:6" ht="38.25" x14ac:dyDescent="0.2">
      <c r="A41" s="22"/>
      <c r="B41" s="21" t="s">
        <v>150</v>
      </c>
      <c r="C41" s="21" t="s">
        <v>115</v>
      </c>
      <c r="D41" s="21" t="s">
        <v>116</v>
      </c>
      <c r="E41" s="21" t="s">
        <v>117</v>
      </c>
      <c r="F41" s="22"/>
    </row>
    <row r="42" spans="1:6" x14ac:dyDescent="0.2">
      <c r="A42" s="22"/>
      <c r="B42" s="22"/>
      <c r="C42" s="22"/>
      <c r="D42" s="22"/>
      <c r="E42" s="22"/>
      <c r="F42" s="22"/>
    </row>
    <row r="43" spans="1:6" x14ac:dyDescent="0.2">
      <c r="A43" s="22"/>
      <c r="B43" s="21" t="s">
        <v>118</v>
      </c>
      <c r="C43" s="21" t="s">
        <v>119</v>
      </c>
      <c r="D43" s="21" t="s">
        <v>120</v>
      </c>
      <c r="E43" s="21" t="s">
        <v>121</v>
      </c>
      <c r="F43" s="22"/>
    </row>
    <row r="44" spans="1:6" x14ac:dyDescent="0.2">
      <c r="A44" s="22"/>
      <c r="B44" s="27" t="s">
        <v>122</v>
      </c>
      <c r="C44" s="27" t="s">
        <v>157</v>
      </c>
      <c r="D44" s="27" t="s">
        <v>158</v>
      </c>
      <c r="E44" s="27" t="s">
        <v>159</v>
      </c>
      <c r="F44" s="22"/>
    </row>
    <row r="45" spans="1:6" x14ac:dyDescent="0.2">
      <c r="A45" s="22"/>
      <c r="B45" s="22"/>
      <c r="C45" s="22"/>
      <c r="D45" s="22"/>
      <c r="E45" s="22"/>
      <c r="F45" s="22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D26AD4D433F842B31B8F2E11C3D7DD" ma:contentTypeVersion="6" ma:contentTypeDescription="Ein neues Dokument erstellen." ma:contentTypeScope="" ma:versionID="fc86b419a5312ef30388d69da23aeff4">
  <xsd:schema xmlns:xsd="http://www.w3.org/2001/XMLSchema" xmlns:xs="http://www.w3.org/2001/XMLSchema" xmlns:p="http://schemas.microsoft.com/office/2006/metadata/properties" xmlns:ns1="http://schemas.microsoft.com/sharepoint/v3" xmlns:ns2="e8a48d95-b6dc-46ea-8dee-11ddfc24d8d8" targetNamespace="http://schemas.microsoft.com/office/2006/metadata/properties" ma:root="true" ma:fieldsID="c8472c40e3417b7de721acd23c96858c" ns1:_="" ns2:_="">
    <xsd:import namespace="http://schemas.microsoft.com/sharepoint/v3"/>
    <xsd:import namespace="e8a48d95-b6dc-46ea-8dee-11ddfc24d8d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48d95-b6dc-46ea-8dee-11ddfc24d8d8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e8a48d95-b6dc-46ea-8dee-11ddfc24d8d8">Erwerbstätigkeit</Kategorie>
    <Benutzerdefinierte_x0020_ID xmlns="e8a48d95-b6dc-46ea-8dee-11ddfc24d8d8">1005</Benutzerdefinierte_x0020_ID>
    <Titel_IT xmlns="e8a48d95-b6dc-46ea-8dee-11ddfc24d8d8">Tasso di occupazione della popolazione residente permanente secondo la regione, 2021-2023</Titel_IT>
    <Titel_RM xmlns="e8a48d95-b6dc-46ea-8dee-11ddfc24d8d8">Quota d'activitad da gudogn da la populaziun permanenta tenor regiun, 2021–2023</Titel_RM>
    <Titel_DE xmlns="e8a48d95-b6dc-46ea-8dee-11ddfc24d8d8">Erwerbsquote der ständigen Wohnbevölkerung nach Region, 2021-2023</Titel_D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FF71EC-817A-4D99-88D5-A6D8308091C6}"/>
</file>

<file path=customXml/itemProps2.xml><?xml version="1.0" encoding="utf-8"?>
<ds:datastoreItem xmlns:ds="http://schemas.openxmlformats.org/officeDocument/2006/customXml" ds:itemID="{21B7A1DD-AECB-4B33-A668-5EC823D844C5}"/>
</file>

<file path=customXml/itemProps3.xml><?xml version="1.0" encoding="utf-8"?>
<ds:datastoreItem xmlns:ds="http://schemas.openxmlformats.org/officeDocument/2006/customXml" ds:itemID="{191C2BB7-D36B-4588-9A85-F312830569A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Regionen Graubünden</vt:lpstr>
      <vt:lpstr>Uebersetzungen</vt:lpstr>
    </vt:vector>
  </TitlesOfParts>
  <Manager/>
  <Company>Kantonale Verwaltung Graubünden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Erwerbsquote der ständigen Wohnbevölkerung nach Region</dc:title>
  <dc:subject/>
  <dc:creator>Luzius.Stricker@awt.gr.ch</dc:creator>
  <cp:keywords/>
  <dc:description/>
  <cp:lastModifiedBy>Monstein Urs (AWT GR)</cp:lastModifiedBy>
  <cp:revision/>
  <dcterms:created xsi:type="dcterms:W3CDTF">2017-05-04T09:10:20Z</dcterms:created>
  <dcterms:modified xsi:type="dcterms:W3CDTF">2025-07-01T09:47:04Z</dcterms:modified>
  <cp:category>Strukturerhebung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2025-07-01T09:13:43Z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896eddb1-9383-4a02-9a16-889a361ed991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0x01010028D26AD4D433F842B31B8F2E11C3D7DD</vt:lpwstr>
  </property>
</Properties>
</file>